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d2076c4f3b047043/Documents/Shlga/Admin/FINANCE/Budget/2022-23/"/>
    </mc:Choice>
  </mc:AlternateContent>
  <xr:revisionPtr revIDLastSave="8" documentId="8_{8F42FC10-09DA-4F11-BF09-D208E3BBE107}" xr6:coauthVersionLast="47" xr6:coauthVersionMax="47" xr10:uidLastSave="{E4159DD8-2AB4-4EA6-8434-D7ADAB0DFBF5}"/>
  <bookViews>
    <workbookView xWindow="-120" yWindow="-120" windowWidth="29040" windowHeight="15720" activeTab="1" xr2:uid="{00000000-000D-0000-FFFF-FFFF00000000}"/>
  </bookViews>
  <sheets>
    <sheet name="2022-2023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1" l="1"/>
  <c r="L57" i="1"/>
  <c r="L49" i="1"/>
  <c r="H55" i="1"/>
  <c r="G57" i="1"/>
  <c r="F57" i="1"/>
  <c r="I55" i="1"/>
  <c r="G49" i="1"/>
  <c r="F49" i="1"/>
  <c r="K57" i="1"/>
  <c r="K49" i="1"/>
  <c r="K59" i="1" s="1"/>
  <c r="L22" i="1"/>
  <c r="K22" i="1"/>
  <c r="I10" i="1" l="1"/>
  <c r="H20" i="1"/>
  <c r="I20" i="1"/>
  <c r="H19" i="1"/>
  <c r="I19" i="1"/>
  <c r="H17" i="1"/>
  <c r="I17" i="1"/>
  <c r="G22" i="1"/>
  <c r="F22" i="1"/>
  <c r="G59" i="1"/>
  <c r="F59" i="1"/>
  <c r="H45" i="1" l="1"/>
  <c r="I45" i="1"/>
  <c r="H35" i="1"/>
  <c r="I35" i="1"/>
  <c r="I47" i="1"/>
  <c r="H47" i="1"/>
  <c r="I54" i="1"/>
  <c r="I37" i="1"/>
  <c r="I40" i="1"/>
  <c r="H31" i="1"/>
  <c r="I31" i="1"/>
  <c r="L24" i="1"/>
  <c r="I16" i="1"/>
  <c r="H16" i="1"/>
  <c r="K24" i="1"/>
  <c r="C59" i="1"/>
  <c r="B59" i="1"/>
  <c r="H54" i="1"/>
  <c r="I53" i="1"/>
  <c r="H53" i="1"/>
  <c r="I52" i="1"/>
  <c r="H52" i="1"/>
  <c r="I46" i="1"/>
  <c r="H46" i="1"/>
  <c r="E46" i="1"/>
  <c r="D46" i="1"/>
  <c r="I44" i="1"/>
  <c r="H44" i="1"/>
  <c r="I43" i="1"/>
  <c r="H43" i="1"/>
  <c r="I42" i="1"/>
  <c r="H42" i="1"/>
  <c r="I41" i="1"/>
  <c r="H41" i="1"/>
  <c r="E41" i="1"/>
  <c r="D41" i="1"/>
  <c r="H40" i="1"/>
  <c r="I39" i="1"/>
  <c r="H39" i="1"/>
  <c r="E39" i="1"/>
  <c r="D39" i="1"/>
  <c r="I38" i="1"/>
  <c r="H38" i="1"/>
  <c r="E38" i="1"/>
  <c r="D38" i="1"/>
  <c r="H37" i="1"/>
  <c r="E37" i="1"/>
  <c r="D37" i="1"/>
  <c r="I36" i="1"/>
  <c r="H36" i="1"/>
  <c r="E36" i="1"/>
  <c r="D36" i="1"/>
  <c r="I34" i="1"/>
  <c r="H34" i="1"/>
  <c r="E34" i="1"/>
  <c r="D34" i="1"/>
  <c r="I33" i="1"/>
  <c r="H33" i="1"/>
  <c r="E33" i="1"/>
  <c r="D33" i="1"/>
  <c r="I32" i="1"/>
  <c r="H32" i="1"/>
  <c r="E32" i="1"/>
  <c r="D32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G24" i="1"/>
  <c r="G61" i="1" s="1"/>
  <c r="F24" i="1"/>
  <c r="C22" i="1"/>
  <c r="C24" i="1" s="1"/>
  <c r="B22" i="1"/>
  <c r="B24" i="1" s="1"/>
  <c r="I18" i="1"/>
  <c r="H18" i="1"/>
  <c r="E18" i="1"/>
  <c r="D18" i="1"/>
  <c r="I15" i="1"/>
  <c r="H15" i="1"/>
  <c r="E15" i="1"/>
  <c r="D15" i="1"/>
  <c r="I14" i="1"/>
  <c r="H14" i="1"/>
  <c r="E14" i="1"/>
  <c r="D14" i="1"/>
  <c r="I13" i="1"/>
  <c r="H13" i="1"/>
  <c r="I12" i="1"/>
  <c r="H12" i="1"/>
  <c r="E12" i="1"/>
  <c r="D12" i="1"/>
  <c r="I11" i="1"/>
  <c r="H11" i="1"/>
  <c r="E11" i="1"/>
  <c r="D11" i="1"/>
  <c r="H10" i="1"/>
  <c r="I9" i="1"/>
  <c r="H9" i="1"/>
  <c r="E9" i="1"/>
  <c r="D9" i="1"/>
  <c r="I8" i="1"/>
  <c r="H8" i="1"/>
  <c r="E8" i="1"/>
  <c r="D8" i="1"/>
  <c r="H22" i="1" l="1"/>
  <c r="H24" i="1" s="1"/>
  <c r="H57" i="1"/>
  <c r="H49" i="1"/>
  <c r="E59" i="1"/>
  <c r="B61" i="1"/>
  <c r="D59" i="1"/>
  <c r="K61" i="1"/>
  <c r="L61" i="1"/>
  <c r="I59" i="1"/>
  <c r="I22" i="1"/>
  <c r="I24" i="1"/>
  <c r="F61" i="1"/>
  <c r="C61" i="1"/>
  <c r="D24" i="1"/>
  <c r="E24" i="1"/>
  <c r="D22" i="1"/>
  <c r="E22" i="1"/>
  <c r="H59" i="1" l="1"/>
  <c r="H61" i="1" s="1"/>
  <c r="E61" i="1"/>
  <c r="D61" i="1"/>
  <c r="I61" i="1"/>
</calcChain>
</file>

<file path=xl/sharedStrings.xml><?xml version="1.0" encoding="utf-8"?>
<sst xmlns="http://schemas.openxmlformats.org/spreadsheetml/2006/main" count="117" uniqueCount="111">
  <si>
    <t>Profit &amp; Loss</t>
  </si>
  <si>
    <t xml:space="preserve">Budget  </t>
  </si>
  <si>
    <t>Southern &amp; Hills Local Government Association</t>
  </si>
  <si>
    <t>Actual</t>
  </si>
  <si>
    <t>Budget</t>
  </si>
  <si>
    <t>Var AUD</t>
  </si>
  <si>
    <t>Var %</t>
  </si>
  <si>
    <t>YTD Actual</t>
  </si>
  <si>
    <t>YTD Budget</t>
  </si>
  <si>
    <t>Comment</t>
  </si>
  <si>
    <t>2019-2020 Budget</t>
  </si>
  <si>
    <t>Note</t>
  </si>
  <si>
    <t>Income</t>
  </si>
  <si>
    <t>Annual Levy</t>
  </si>
  <si>
    <t>Annual Subscriptions</t>
  </si>
  <si>
    <t>Grants - LGA</t>
  </si>
  <si>
    <t>Grants - LGA Capacity</t>
  </si>
  <si>
    <t>Grants - LGA R&amp;D</t>
  </si>
  <si>
    <t>Interest Income</t>
  </si>
  <si>
    <t>Carryover initial Cash in Bank drawing down and Low interest rate regime</t>
  </si>
  <si>
    <t>Misc Revenue</t>
  </si>
  <si>
    <t>SLRP management fee</t>
  </si>
  <si>
    <t>Total Income</t>
  </si>
  <si>
    <t>Gross Profit</t>
  </si>
  <si>
    <t>Less Operating Expenses</t>
  </si>
  <si>
    <t>Accounting</t>
  </si>
  <si>
    <t>Audit</t>
  </si>
  <si>
    <t>Bank Fees</t>
  </si>
  <si>
    <t>Board &amp; Meeting Expenses</t>
  </si>
  <si>
    <t xml:space="preserve">Consulting - Contract </t>
  </si>
  <si>
    <t>General Expenses</t>
  </si>
  <si>
    <t>Insurance</t>
  </si>
  <si>
    <t>Travel Expenses</t>
  </si>
  <si>
    <t>Office Expenses</t>
  </si>
  <si>
    <t>Postage, Printing &amp; Stationery</t>
  </si>
  <si>
    <t>Project 1 ( Public Health )Expenses</t>
  </si>
  <si>
    <t>Project 2 ( Transport )Expenses</t>
  </si>
  <si>
    <t>Training &amp; Development - Seminars &amp; Conferences</t>
  </si>
  <si>
    <t>2 x LGA conferences, ALGA, Eco Development Forum</t>
  </si>
  <si>
    <t>Wages &amp; salaries</t>
  </si>
  <si>
    <t>Vehicle allowance/expenses</t>
  </si>
  <si>
    <t>Superannuation</t>
  </si>
  <si>
    <t>Workers compensation</t>
  </si>
  <si>
    <t>Computer expenses</t>
  </si>
  <si>
    <t>Net Profit</t>
  </si>
  <si>
    <t>Notes</t>
  </si>
  <si>
    <t>2020-2021 Budget</t>
  </si>
  <si>
    <t xml:space="preserve">Grants - Other </t>
  </si>
  <si>
    <t>Project Levies (Transport )</t>
  </si>
  <si>
    <t xml:space="preserve">Regional Capacity Grant </t>
  </si>
  <si>
    <t>Project 3 Resilient Regions Coordinator</t>
  </si>
  <si>
    <t>Marketing - website &amp; promotion Expenses</t>
  </si>
  <si>
    <t>Telephone &amp; Internet</t>
  </si>
  <si>
    <t>Frozen at 2019-2020 rates</t>
  </si>
  <si>
    <t>4. No obvious new R&amp;D projects are on the radar</t>
  </si>
  <si>
    <t>Item</t>
  </si>
  <si>
    <t>Expenditure</t>
  </si>
  <si>
    <t xml:space="preserve">Actual Estimated Cash Reserve 30 June </t>
  </si>
  <si>
    <t>2021-2022 Budget</t>
  </si>
  <si>
    <t>LGA squiz contract</t>
  </si>
  <si>
    <t>Legal</t>
  </si>
  <si>
    <t>Subscriptions</t>
  </si>
  <si>
    <t>Not anticipating any new LGA R&amp;D applications for 2021-2022</t>
  </si>
  <si>
    <t>non anticipated</t>
  </si>
  <si>
    <t xml:space="preserve">No new grants or projects </t>
  </si>
  <si>
    <t>Public Health Plan reporting/marketing plus new S&amp;HLGA Public Health Plan</t>
  </si>
  <si>
    <t xml:space="preserve"> RWP meetings &amp; SLRP funding applications </t>
  </si>
  <si>
    <t>Annual fees for LGA squiz hosting our website</t>
  </si>
  <si>
    <t>5. S&amp;HLGA estimated carried forward Bank will be aprrox $70k net of contingent liabilities but LGFA investment interest rate is low and likely to remain unchanged</t>
  </si>
  <si>
    <t>6. Nothing anticipated</t>
  </si>
  <si>
    <t>9. No new grants or projects anticpated during 2021-2022</t>
  </si>
  <si>
    <t>10. LGA hosting fees for S&amp;HLGA website on new Squiz platform</t>
  </si>
  <si>
    <t>12. RWP meeting costs with HDS to discuss the next round of SLRP funding and the region's applications as well as general strategy meeting</t>
  </si>
  <si>
    <t>Meeting RH&amp;C expenses</t>
  </si>
  <si>
    <t>15. Estimate for annual LGA conferences and ALGA plus Eco Development forum</t>
  </si>
  <si>
    <t>16. EO remuneration frozen</t>
  </si>
  <si>
    <t>For the month ended March 2022</t>
  </si>
  <si>
    <t>2022-2023 Budget</t>
  </si>
  <si>
    <t>(Revised 31 Dec 2021)</t>
  </si>
  <si>
    <t>2022-23 Budget Comment</t>
  </si>
  <si>
    <t>Employment cost</t>
  </si>
  <si>
    <t>Total operating expenses</t>
  </si>
  <si>
    <t>Total Expenses</t>
  </si>
  <si>
    <t>Total employment costs</t>
  </si>
  <si>
    <t>Project Levies ( Regional Public Health )</t>
  </si>
  <si>
    <t xml:space="preserve">Project Levies ( RH&amp;C ) </t>
  </si>
  <si>
    <t>Project Levies ( SACCA )</t>
  </si>
  <si>
    <t>Project Levies ( Other )</t>
  </si>
  <si>
    <t>Project General (SACCA)</t>
  </si>
  <si>
    <t>Project 4 LGILC</t>
  </si>
  <si>
    <t>Regional Public Health award prize</t>
  </si>
  <si>
    <t>LGA Regional Capacity Grant</t>
  </si>
  <si>
    <t>Coastal Alliance fees</t>
  </si>
  <si>
    <t>Coastal allaince fees passed to host LCLGA</t>
  </si>
  <si>
    <t xml:space="preserve">Carryover projects expenditure </t>
  </si>
  <si>
    <t>Members Subscription rates up by $500 p.a  per member ( 2.5% cpi )</t>
  </si>
  <si>
    <t>RPH Plan levies collected in 2021-2022 Financial year</t>
  </si>
  <si>
    <t>Subject to Member Council agreement and S&amp;HLGA Project Funding Formula</t>
  </si>
  <si>
    <t>Collected on behalf of SACCA. 3.5% increase</t>
  </si>
  <si>
    <t>2. Potential new members for 2022-2023 yet to be identified. CPI increase in subs</t>
  </si>
  <si>
    <t>3. S&amp;HLGA should receive only one grant in 2022-32 - Capacity Building Grant from the LGA</t>
  </si>
  <si>
    <t>7. S&amp;HLGA have a 1% management fee on successful SLRP applications to build reserve fund for future Regional Transport Plan. We expect successful total funding of $1,800,00 for 2022-2023.</t>
  </si>
  <si>
    <t>8. S&amp;HLGA compelled to produce new Public Health Plan. Project formula applied to 6 member Councils in 2021-2022. Carried forward expenditure</t>
  </si>
  <si>
    <t>11. Minor general S&amp;HLGA regional public health committee meeting expenses plus carried forward expenditure on Regional Public Health Plan update</t>
  </si>
  <si>
    <t xml:space="preserve">13. RH&amp;C Co-ordinator expenditure running calendar year so out of sync. </t>
  </si>
  <si>
    <t>14 Projects completed and acquited</t>
  </si>
  <si>
    <t>Projects completed</t>
  </si>
  <si>
    <t>Based on 2022 elector numbers</t>
  </si>
  <si>
    <t>1. 2022 official elector numbers confirmed from 2022 LGA Directory</t>
  </si>
  <si>
    <t xml:space="preserve">Estimated management fee of 1% on anticipated 2022-23 SLRP funding $1.8m </t>
  </si>
  <si>
    <t>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</si>
</sst>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[$$-809]#,##0.00;\-[$$-809]#,##0.00"/>
    <numFmt numFmtId="165" formatCode="0.0###%"/>
    <numFmt numFmtId="166" formatCode="0.0%"/>
    <numFmt numFmtId="167" formatCode="&quot;$&quot;#,##0.00"/>
    <numFmt numFmtId="168" formatCode="[$$-C09]#,##0.00"/>
    <numFmt numFmtId="171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 wrapText="1"/>
    </xf>
    <xf numFmtId="164" fontId="6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6" fontId="6" fillId="0" borderId="1" xfId="0" applyNumberFormat="1" applyFont="1" applyFill="1" applyBorder="1" applyAlignment="1" applyProtection="1">
      <alignment vertical="center"/>
    </xf>
    <xf numFmtId="167" fontId="6" fillId="0" borderId="1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vertical="center"/>
    </xf>
    <xf numFmtId="165" fontId="6" fillId="0" borderId="2" xfId="0" applyNumberFormat="1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 applyProtection="1">
      <alignment vertical="center"/>
    </xf>
    <xf numFmtId="167" fontId="0" fillId="0" borderId="0" xfId="0" applyNumberFormat="1" applyFill="1" applyAlignment="1">
      <alignment vertical="center"/>
    </xf>
    <xf numFmtId="9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0" fillId="0" borderId="0" xfId="1" applyNumberFormat="1" applyFont="1" applyAlignment="1">
      <alignment vertical="center"/>
    </xf>
    <xf numFmtId="40" fontId="7" fillId="0" borderId="0" xfId="0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7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168" fontId="0" fillId="0" borderId="0" xfId="0" applyNumberFormat="1" applyAlignment="1">
      <alignment vertical="center"/>
    </xf>
    <xf numFmtId="168" fontId="0" fillId="0" borderId="0" xfId="1" applyNumberFormat="1" applyFont="1" applyAlignment="1">
      <alignment vertical="center"/>
    </xf>
    <xf numFmtId="168" fontId="7" fillId="0" borderId="0" xfId="0" applyNumberFormat="1" applyFont="1" applyFill="1" applyBorder="1" applyAlignment="1" applyProtection="1">
      <alignment vertical="center"/>
    </xf>
    <xf numFmtId="168" fontId="0" fillId="0" borderId="0" xfId="1" applyNumberFormat="1" applyFont="1" applyFill="1" applyAlignment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7" fontId="2" fillId="0" borderId="0" xfId="1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13" fillId="0" borderId="0" xfId="1" applyNumberFormat="1" applyFont="1" applyAlignment="1">
      <alignment vertical="center"/>
    </xf>
    <xf numFmtId="167" fontId="13" fillId="0" borderId="0" xfId="0" applyNumberFormat="1" applyFont="1" applyAlignment="1">
      <alignment vertical="center"/>
    </xf>
    <xf numFmtId="167" fontId="13" fillId="0" borderId="0" xfId="1" applyNumberFormat="1" applyFont="1" applyFill="1" applyAlignment="1">
      <alignment vertical="center"/>
    </xf>
    <xf numFmtId="168" fontId="13" fillId="0" borderId="0" xfId="1" applyNumberFormat="1" applyFont="1" applyFill="1" applyAlignment="1">
      <alignment vertical="center"/>
    </xf>
    <xf numFmtId="168" fontId="13" fillId="0" borderId="0" xfId="1" applyNumberFormat="1" applyFont="1" applyAlignment="1">
      <alignment vertical="center"/>
    </xf>
    <xf numFmtId="167" fontId="6" fillId="0" borderId="0" xfId="1" applyNumberFormat="1" applyFont="1" applyFill="1" applyBorder="1" applyAlignment="1" applyProtection="1">
      <alignment vertical="center"/>
    </xf>
    <xf numFmtId="164" fontId="14" fillId="0" borderId="2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12" fillId="0" borderId="0" xfId="0" applyNumberFormat="1" applyFont="1" applyFill="1" applyBorder="1" applyAlignment="1" applyProtection="1">
      <alignment vertical="center"/>
    </xf>
    <xf numFmtId="167" fontId="14" fillId="0" borderId="0" xfId="0" applyNumberFormat="1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vertical="center"/>
    </xf>
    <xf numFmtId="164" fontId="15" fillId="0" borderId="2" xfId="0" applyNumberFormat="1" applyFont="1" applyFill="1" applyBorder="1" applyAlignment="1" applyProtection="1">
      <alignment vertical="center"/>
    </xf>
    <xf numFmtId="168" fontId="0" fillId="0" borderId="0" xfId="0" applyNumberFormat="1" applyFill="1" applyAlignment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71" fontId="0" fillId="0" borderId="0" xfId="1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</a:p>
          <a:p>
            <a:pPr>
              <a:defRPr/>
            </a:pPr>
            <a:r>
              <a:rPr lang="en-US"/>
              <a:t> year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5564090869974E-2"/>
          <c:y val="1.1380509382822519E-2"/>
          <c:w val="0.92432147893207139"/>
          <c:h val="0.97723898123435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2019-2020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Summary!$A$3:$A$5</c:f>
              <c:strCache>
                <c:ptCount val="3"/>
                <c:pt idx="0">
                  <c:v>Income</c:v>
                </c:pt>
                <c:pt idx="1">
                  <c:v>Expenditure</c:v>
                </c:pt>
                <c:pt idx="2">
                  <c:v>Net Profit</c:v>
                </c:pt>
              </c:strCache>
            </c:strRef>
          </c:cat>
          <c:val>
            <c:numRef>
              <c:f>Summary!$B$3:$B$5</c:f>
              <c:numCache>
                <c:formatCode>"$"#,##0.00</c:formatCode>
                <c:ptCount val="3"/>
                <c:pt idx="0">
                  <c:v>172947</c:v>
                </c:pt>
                <c:pt idx="1">
                  <c:v>253150</c:v>
                </c:pt>
                <c:pt idx="2">
                  <c:v>-80203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A-4D11-AF28-00A5E29C8191}"/>
            </c:ext>
          </c:extLst>
        </c:ser>
        <c:ser>
          <c:idx val="1"/>
          <c:order val="1"/>
          <c:tx>
            <c:strRef>
              <c:f>Summary!$C$2</c:f>
              <c:strCache>
                <c:ptCount val="1"/>
                <c:pt idx="0">
                  <c:v>2020-2021 Budget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Summary!$A$3:$A$5</c:f>
              <c:strCache>
                <c:ptCount val="3"/>
                <c:pt idx="0">
                  <c:v>Income</c:v>
                </c:pt>
                <c:pt idx="1">
                  <c:v>Expenditure</c:v>
                </c:pt>
                <c:pt idx="2">
                  <c:v>Net Profit</c:v>
                </c:pt>
              </c:strCache>
            </c:strRef>
          </c:cat>
          <c:val>
            <c:numRef>
              <c:f>Summary!$C$3:$C$5</c:f>
              <c:numCache>
                <c:formatCode>"$"#,##0.00</c:formatCode>
                <c:ptCount val="3"/>
                <c:pt idx="0">
                  <c:v>156124</c:v>
                </c:pt>
                <c:pt idx="1">
                  <c:v>285009.7</c:v>
                </c:pt>
                <c:pt idx="2">
                  <c:v>-128884.7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A-4D11-AF28-00A5E29C8191}"/>
            </c:ext>
          </c:extLst>
        </c:ser>
        <c:ser>
          <c:idx val="2"/>
          <c:order val="2"/>
          <c:tx>
            <c:strRef>
              <c:f>Summary!$D$2</c:f>
              <c:strCache>
                <c:ptCount val="1"/>
                <c:pt idx="0">
                  <c:v>2021-2022 Budget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Summary!$A$3:$A$5</c:f>
              <c:strCache>
                <c:ptCount val="3"/>
                <c:pt idx="0">
                  <c:v>Income</c:v>
                </c:pt>
                <c:pt idx="1">
                  <c:v>Expenditure</c:v>
                </c:pt>
                <c:pt idx="2">
                  <c:v>Net Profit</c:v>
                </c:pt>
              </c:strCache>
            </c:strRef>
          </c:cat>
          <c:val>
            <c:numRef>
              <c:f>Summary!$D$3:$D$5</c:f>
              <c:numCache>
                <c:formatCode>"$"#,##0.00</c:formatCode>
                <c:ptCount val="3"/>
                <c:pt idx="0">
                  <c:v>278551</c:v>
                </c:pt>
                <c:pt idx="1">
                  <c:v>357452</c:v>
                </c:pt>
                <c:pt idx="2">
                  <c:v>-78901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A-4D11-AF28-00A5E29C8191}"/>
            </c:ext>
          </c:extLst>
        </c:ser>
        <c:ser>
          <c:idx val="3"/>
          <c:order val="3"/>
          <c:tx>
            <c:strRef>
              <c:f>Summary!$E$2</c:f>
              <c:strCache>
                <c:ptCount val="1"/>
                <c:pt idx="0">
                  <c:v>2022-2023 Budget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Summary!$A$3:$A$5</c:f>
              <c:strCache>
                <c:ptCount val="3"/>
                <c:pt idx="0">
                  <c:v>Income</c:v>
                </c:pt>
                <c:pt idx="1">
                  <c:v>Expenditure</c:v>
                </c:pt>
                <c:pt idx="2">
                  <c:v>Net Profit</c:v>
                </c:pt>
              </c:strCache>
            </c:strRef>
          </c:cat>
          <c:val>
            <c:numRef>
              <c:f>Summary!$E$3:$E$5</c:f>
              <c:numCache>
                <c:formatCode>"$"#,##0.00</c:formatCode>
                <c:ptCount val="3"/>
                <c:pt idx="0">
                  <c:v>262853</c:v>
                </c:pt>
                <c:pt idx="1">
                  <c:v>243564</c:v>
                </c:pt>
                <c:pt idx="2">
                  <c:v>19289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6-440B-92BA-2FB2826AD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204527"/>
        <c:axId val="736207023"/>
      </c:barChart>
      <c:catAx>
        <c:axId val="73620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207023"/>
        <c:crosses val="autoZero"/>
        <c:auto val="1"/>
        <c:lblAlgn val="ctr"/>
        <c:lblOffset val="100"/>
        <c:noMultiLvlLbl val="0"/>
      </c:catAx>
      <c:valAx>
        <c:axId val="73620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20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1000123</xdr:colOff>
      <xdr:row>8</xdr:row>
      <xdr:rowOff>33336</xdr:rowOff>
    </xdr:from>
    <xdr:to>
      <xdr:col>17</xdr:col>
      <xdr:colOff>19050</xdr:colOff>
      <xdr:row>40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FEF728-5044-494A-BEAF-792697B24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workbookViewId="0">
      <selection activeCell="L3" sqref="L3"/>
    </sheetView>
  </sheetViews>
  <sheetFormatPr defaultRowHeight="15" x14ac:dyDescent="0.25"/>
  <cols>
    <col min="1" max="1" width="42.5703125" style="1" customWidth="1"/>
    <col min="2" max="4" width="14.28515625" style="1" hidden="1" customWidth="1"/>
    <col min="5" max="5" width="9.5703125" style="1" hidden="1" customWidth="1"/>
    <col min="6" max="8" width="14.28515625" style="1" customWidth="1"/>
    <col min="9" max="9" width="10.42578125" style="1" customWidth="1"/>
    <col min="10" max="10" width="43" style="1" customWidth="1"/>
    <col min="11" max="11" width="17.5703125" style="1" customWidth="1"/>
    <col min="12" max="12" width="18" style="1" customWidth="1"/>
    <col min="13" max="13" width="7.5703125" style="1" customWidth="1"/>
    <col min="14" max="14" width="69.42578125" style="1" customWidth="1"/>
    <col min="15" max="16384" width="9.140625" style="1"/>
  </cols>
  <sheetData>
    <row r="1" spans="1:14" ht="12.7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K1" s="2" t="s">
        <v>1</v>
      </c>
      <c r="L1" s="41" t="s">
        <v>110</v>
      </c>
    </row>
    <row r="2" spans="1:14" ht="12.75" customHeight="1" x14ac:dyDescent="0.25">
      <c r="A2" s="69" t="s">
        <v>2</v>
      </c>
      <c r="B2" s="69"/>
      <c r="C2" s="69"/>
      <c r="D2" s="69"/>
      <c r="E2" s="69"/>
      <c r="F2" s="69"/>
      <c r="G2" s="69"/>
      <c r="H2" s="69"/>
      <c r="I2" s="69"/>
      <c r="K2" s="40" t="s">
        <v>78</v>
      </c>
    </row>
    <row r="3" spans="1:14" ht="12.75" customHeight="1" x14ac:dyDescent="0.25">
      <c r="A3" s="69" t="s">
        <v>76</v>
      </c>
      <c r="B3" s="69"/>
      <c r="C3" s="69"/>
      <c r="D3" s="69"/>
      <c r="E3" s="69"/>
      <c r="F3" s="69"/>
      <c r="G3" s="69"/>
      <c r="H3" s="69"/>
      <c r="I3" s="69"/>
    </row>
    <row r="4" spans="1:14" ht="12.75" customHeight="1" x14ac:dyDescent="0.25">
      <c r="K4" s="3"/>
      <c r="L4" s="3"/>
      <c r="M4" s="3"/>
    </row>
    <row r="5" spans="1:14" ht="12.75" customHeight="1" x14ac:dyDescent="0.25">
      <c r="A5" s="4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5</v>
      </c>
      <c r="I5" s="4" t="s">
        <v>6</v>
      </c>
      <c r="J5" s="32" t="s">
        <v>9</v>
      </c>
      <c r="K5" s="4" t="s">
        <v>58</v>
      </c>
      <c r="L5" s="27" t="s">
        <v>77</v>
      </c>
      <c r="M5" s="4" t="s">
        <v>11</v>
      </c>
      <c r="N5" s="5" t="s">
        <v>79</v>
      </c>
    </row>
    <row r="7" spans="1:14" ht="12.75" customHeight="1" x14ac:dyDescent="0.25">
      <c r="A7" s="6" t="s">
        <v>12</v>
      </c>
      <c r="J7" s="33"/>
    </row>
    <row r="8" spans="1:14" ht="12.75" customHeight="1" x14ac:dyDescent="0.25">
      <c r="A8" s="7" t="s">
        <v>13</v>
      </c>
      <c r="B8" s="7">
        <v>0</v>
      </c>
      <c r="C8" s="7">
        <v>0</v>
      </c>
      <c r="D8" s="7">
        <f t="shared" ref="D8:D22" si="0">B8-C8</f>
        <v>0</v>
      </c>
      <c r="E8" s="8" t="str">
        <f t="shared" ref="E8:E22" si="1">IF(ISERROR(IF(B8&gt;C8,ABS(B8-C8)/ABS(C8),0-ABS((B8-C8)/ABS(C8)))),"",IF(B8&gt;C8,ABS(B8-C8)/ABS(C8),0-ABS((B8-C8)/ABS(C8))))</f>
        <v/>
      </c>
      <c r="F8" s="47">
        <v>9423</v>
      </c>
      <c r="G8" s="47">
        <v>9423</v>
      </c>
      <c r="H8" s="47">
        <f t="shared" ref="H8:H20" si="2">F8-G8</f>
        <v>0</v>
      </c>
      <c r="I8" s="9">
        <f t="shared" ref="I8:I22" si="3">IF(ISERROR(IF(F8&gt;G8,ABS(F8-G8)/ABS(G8),0-ABS((F8-G8)/ABS(G8)))),"",IF(F8&gt;G8,ABS(F8-G8)/ABS(G8),0-ABS((F8-G8)/ABS(G8))))</f>
        <v>0</v>
      </c>
      <c r="J8" s="32"/>
      <c r="K8" s="45">
        <v>9423</v>
      </c>
      <c r="L8" s="67">
        <v>9680.2999999999993</v>
      </c>
      <c r="M8" s="11">
        <v>1</v>
      </c>
      <c r="N8" s="1" t="s">
        <v>107</v>
      </c>
    </row>
    <row r="9" spans="1:14" ht="12.75" customHeight="1" x14ac:dyDescent="0.25">
      <c r="A9" s="7" t="s">
        <v>14</v>
      </c>
      <c r="B9" s="7">
        <v>0</v>
      </c>
      <c r="C9" s="7">
        <v>0</v>
      </c>
      <c r="D9" s="7">
        <f t="shared" si="0"/>
        <v>0</v>
      </c>
      <c r="E9" s="8" t="str">
        <f t="shared" si="1"/>
        <v/>
      </c>
      <c r="F9" s="47">
        <v>120000</v>
      </c>
      <c r="G9" s="47">
        <v>120000</v>
      </c>
      <c r="H9" s="47">
        <f t="shared" si="2"/>
        <v>0</v>
      </c>
      <c r="I9" s="9">
        <f t="shared" si="3"/>
        <v>0</v>
      </c>
      <c r="J9" s="32"/>
      <c r="K9" s="45">
        <v>120000</v>
      </c>
      <c r="L9" s="45">
        <v>123000</v>
      </c>
      <c r="M9" s="11">
        <v>2</v>
      </c>
      <c r="N9" s="1" t="s">
        <v>95</v>
      </c>
    </row>
    <row r="10" spans="1:14" ht="12.75" customHeight="1" x14ac:dyDescent="0.25">
      <c r="A10" s="7" t="s">
        <v>15</v>
      </c>
      <c r="B10" s="7"/>
      <c r="C10" s="7"/>
      <c r="D10" s="7"/>
      <c r="E10" s="8"/>
      <c r="F10" s="47">
        <v>0</v>
      </c>
      <c r="G10" s="47">
        <v>0</v>
      </c>
      <c r="H10" s="47">
        <f t="shared" si="2"/>
        <v>0</v>
      </c>
      <c r="I10" s="9" t="str">
        <f t="shared" si="3"/>
        <v/>
      </c>
      <c r="J10" s="33"/>
      <c r="K10" s="45">
        <v>0</v>
      </c>
      <c r="L10" s="45">
        <v>0</v>
      </c>
      <c r="M10" s="11"/>
    </row>
    <row r="11" spans="1:14" ht="12.75" customHeight="1" x14ac:dyDescent="0.25">
      <c r="A11" s="7" t="s">
        <v>16</v>
      </c>
      <c r="B11" s="7">
        <v>0</v>
      </c>
      <c r="C11" s="7">
        <v>0</v>
      </c>
      <c r="D11" s="7">
        <f t="shared" si="0"/>
        <v>0</v>
      </c>
      <c r="E11" s="8" t="str">
        <f t="shared" si="1"/>
        <v/>
      </c>
      <c r="F11" s="47">
        <v>42783</v>
      </c>
      <c r="G11" s="47">
        <v>42783</v>
      </c>
      <c r="H11" s="47">
        <f t="shared" si="2"/>
        <v>0</v>
      </c>
      <c r="I11" s="9">
        <f t="shared" si="3"/>
        <v>0</v>
      </c>
      <c r="J11" s="32" t="s">
        <v>91</v>
      </c>
      <c r="K11" s="45">
        <v>42783</v>
      </c>
      <c r="L11" s="45">
        <v>43650</v>
      </c>
      <c r="M11" s="11">
        <v>3</v>
      </c>
      <c r="N11" s="12" t="s">
        <v>49</v>
      </c>
    </row>
    <row r="12" spans="1:14" ht="12.75" customHeight="1" x14ac:dyDescent="0.25">
      <c r="A12" s="7" t="s">
        <v>47</v>
      </c>
      <c r="B12" s="7">
        <v>0</v>
      </c>
      <c r="C12" s="7">
        <v>0</v>
      </c>
      <c r="D12" s="7">
        <f t="shared" si="0"/>
        <v>0</v>
      </c>
      <c r="E12" s="8" t="str">
        <f t="shared" si="1"/>
        <v/>
      </c>
      <c r="F12" s="47">
        <v>0</v>
      </c>
      <c r="G12" s="47">
        <v>0</v>
      </c>
      <c r="H12" s="47">
        <f t="shared" si="2"/>
        <v>0</v>
      </c>
      <c r="I12" s="9" t="str">
        <f t="shared" si="3"/>
        <v/>
      </c>
      <c r="J12" s="32"/>
      <c r="K12" s="45">
        <v>0</v>
      </c>
      <c r="L12" s="45">
        <v>0</v>
      </c>
      <c r="M12" s="11"/>
    </row>
    <row r="13" spans="1:14" x14ac:dyDescent="0.25">
      <c r="A13" s="7" t="s">
        <v>17</v>
      </c>
      <c r="B13" s="7"/>
      <c r="C13" s="7"/>
      <c r="D13" s="7"/>
      <c r="E13" s="8"/>
      <c r="F13" s="47">
        <v>0</v>
      </c>
      <c r="G13" s="47">
        <v>0</v>
      </c>
      <c r="H13" s="47">
        <f t="shared" si="2"/>
        <v>0</v>
      </c>
      <c r="I13" s="9" t="str">
        <f t="shared" si="3"/>
        <v/>
      </c>
      <c r="J13" s="34"/>
      <c r="K13" s="46">
        <v>0</v>
      </c>
      <c r="L13" s="45">
        <v>0</v>
      </c>
      <c r="M13" s="11">
        <v>4</v>
      </c>
      <c r="N13" s="1" t="s">
        <v>62</v>
      </c>
    </row>
    <row r="14" spans="1:14" ht="12.75" customHeight="1" x14ac:dyDescent="0.25">
      <c r="A14" s="7" t="s">
        <v>18</v>
      </c>
      <c r="B14" s="7">
        <v>0</v>
      </c>
      <c r="C14" s="7">
        <v>500</v>
      </c>
      <c r="D14" s="7">
        <f t="shared" si="0"/>
        <v>-500</v>
      </c>
      <c r="E14" s="8">
        <f t="shared" si="1"/>
        <v>-1</v>
      </c>
      <c r="F14" s="47">
        <v>493</v>
      </c>
      <c r="G14" s="47">
        <v>610</v>
      </c>
      <c r="H14" s="59">
        <f t="shared" si="2"/>
        <v>-117</v>
      </c>
      <c r="I14" s="44">
        <f t="shared" si="3"/>
        <v>-0.19180327868852459</v>
      </c>
      <c r="J14" s="32"/>
      <c r="K14" s="46">
        <v>650</v>
      </c>
      <c r="L14" s="45">
        <v>500</v>
      </c>
      <c r="M14" s="11">
        <v>5</v>
      </c>
      <c r="N14" s="1" t="s">
        <v>19</v>
      </c>
    </row>
    <row r="15" spans="1:14" ht="12.75" customHeight="1" x14ac:dyDescent="0.25">
      <c r="A15" s="7" t="s">
        <v>20</v>
      </c>
      <c r="B15" s="7">
        <v>0</v>
      </c>
      <c r="C15" s="7">
        <v>0</v>
      </c>
      <c r="D15" s="7">
        <f t="shared" si="0"/>
        <v>0</v>
      </c>
      <c r="E15" s="8" t="str">
        <f t="shared" si="1"/>
        <v/>
      </c>
      <c r="F15" s="47">
        <v>4208</v>
      </c>
      <c r="G15" s="47">
        <v>1208</v>
      </c>
      <c r="H15" s="64">
        <f t="shared" si="2"/>
        <v>3000</v>
      </c>
      <c r="I15" s="43">
        <f t="shared" si="3"/>
        <v>2.4834437086092715</v>
      </c>
      <c r="J15" s="32" t="s">
        <v>90</v>
      </c>
      <c r="K15" s="46">
        <v>1208</v>
      </c>
      <c r="L15" s="45">
        <v>0</v>
      </c>
      <c r="M15" s="13">
        <v>6</v>
      </c>
      <c r="N15" s="14" t="s">
        <v>63</v>
      </c>
    </row>
    <row r="16" spans="1:14" ht="12.75" customHeight="1" x14ac:dyDescent="0.25">
      <c r="A16" s="7" t="s">
        <v>48</v>
      </c>
      <c r="B16" s="7"/>
      <c r="C16" s="7"/>
      <c r="D16" s="7"/>
      <c r="E16" s="8"/>
      <c r="F16" s="47">
        <v>18533</v>
      </c>
      <c r="G16" s="47">
        <v>18533</v>
      </c>
      <c r="H16" s="47">
        <f t="shared" si="2"/>
        <v>0</v>
      </c>
      <c r="I16" s="9">
        <f t="shared" si="3"/>
        <v>0</v>
      </c>
      <c r="J16" s="32" t="s">
        <v>21</v>
      </c>
      <c r="K16" s="46">
        <v>18533</v>
      </c>
      <c r="L16" s="45">
        <v>18000</v>
      </c>
      <c r="M16" s="11">
        <v>7</v>
      </c>
      <c r="N16" s="1" t="s">
        <v>109</v>
      </c>
    </row>
    <row r="17" spans="1:14" ht="12.75" customHeight="1" x14ac:dyDescent="0.25">
      <c r="A17" s="7" t="s">
        <v>84</v>
      </c>
      <c r="B17" s="7"/>
      <c r="C17" s="7"/>
      <c r="D17" s="7"/>
      <c r="E17" s="8"/>
      <c r="F17" s="47">
        <v>20000</v>
      </c>
      <c r="G17" s="47">
        <v>20000</v>
      </c>
      <c r="H17" s="47">
        <f t="shared" si="2"/>
        <v>0</v>
      </c>
      <c r="I17" s="9">
        <f t="shared" si="3"/>
        <v>0</v>
      </c>
      <c r="J17" s="32"/>
      <c r="K17" s="46">
        <v>23000</v>
      </c>
      <c r="L17" s="45">
        <v>0</v>
      </c>
      <c r="M17" s="11">
        <v>8</v>
      </c>
      <c r="N17" s="1" t="s">
        <v>96</v>
      </c>
    </row>
    <row r="18" spans="1:14" ht="12.75" customHeight="1" x14ac:dyDescent="0.25">
      <c r="A18" s="7" t="s">
        <v>85</v>
      </c>
      <c r="B18" s="7">
        <v>0</v>
      </c>
      <c r="C18" s="7">
        <v>0</v>
      </c>
      <c r="D18" s="7">
        <f t="shared" si="0"/>
        <v>0</v>
      </c>
      <c r="E18" s="8" t="str">
        <f t="shared" si="1"/>
        <v/>
      </c>
      <c r="F18" s="47">
        <v>64954</v>
      </c>
      <c r="G18" s="47">
        <v>54954</v>
      </c>
      <c r="H18" s="64">
        <f t="shared" si="2"/>
        <v>10000</v>
      </c>
      <c r="I18" s="43">
        <f t="shared" si="3"/>
        <v>0.18197037522291371</v>
      </c>
      <c r="J18" s="35"/>
      <c r="K18" s="45">
        <v>54954</v>
      </c>
      <c r="L18" s="46">
        <v>60000</v>
      </c>
      <c r="M18" s="33">
        <v>9</v>
      </c>
      <c r="N18" s="1" t="s">
        <v>97</v>
      </c>
    </row>
    <row r="19" spans="1:14" ht="12.75" customHeight="1" x14ac:dyDescent="0.25">
      <c r="A19" s="7" t="s">
        <v>86</v>
      </c>
      <c r="B19" s="7"/>
      <c r="C19" s="7"/>
      <c r="D19" s="7"/>
      <c r="E19" s="8"/>
      <c r="F19" s="47">
        <v>8000</v>
      </c>
      <c r="G19" s="47">
        <v>8000</v>
      </c>
      <c r="H19" s="47">
        <f t="shared" si="2"/>
        <v>0</v>
      </c>
      <c r="I19" s="9">
        <f t="shared" si="3"/>
        <v>0</v>
      </c>
      <c r="J19" s="35" t="s">
        <v>92</v>
      </c>
      <c r="K19" s="45">
        <v>8000</v>
      </c>
      <c r="L19" s="46">
        <v>8280</v>
      </c>
      <c r="M19" s="33">
        <v>10</v>
      </c>
      <c r="N19" s="1" t="s">
        <v>98</v>
      </c>
    </row>
    <row r="20" spans="1:14" ht="12.75" customHeight="1" x14ac:dyDescent="0.25">
      <c r="A20" s="7" t="s">
        <v>87</v>
      </c>
      <c r="B20" s="7"/>
      <c r="C20" s="7"/>
      <c r="D20" s="7"/>
      <c r="E20" s="8"/>
      <c r="F20" s="47">
        <v>0</v>
      </c>
      <c r="G20" s="47">
        <v>0</v>
      </c>
      <c r="H20" s="47">
        <f t="shared" si="2"/>
        <v>0</v>
      </c>
      <c r="I20" s="9" t="str">
        <f t="shared" si="3"/>
        <v/>
      </c>
      <c r="J20" s="35"/>
      <c r="K20" s="45">
        <v>0</v>
      </c>
      <c r="L20" s="46">
        <v>0</v>
      </c>
      <c r="M20" s="33"/>
    </row>
    <row r="21" spans="1:14" ht="12.75" customHeight="1" x14ac:dyDescent="0.25">
      <c r="A21" s="7"/>
      <c r="B21" s="7"/>
      <c r="C21" s="7"/>
      <c r="D21" s="7"/>
      <c r="E21" s="8"/>
      <c r="F21" s="47"/>
      <c r="G21" s="47"/>
      <c r="H21" s="47"/>
      <c r="I21" s="9"/>
      <c r="J21" s="35"/>
      <c r="K21" s="45"/>
      <c r="L21" s="46"/>
      <c r="M21" s="33"/>
    </row>
    <row r="22" spans="1:14" ht="12.75" customHeight="1" x14ac:dyDescent="0.25">
      <c r="A22" s="15" t="s">
        <v>22</v>
      </c>
      <c r="B22" s="16">
        <f>SUM(B8:B18)</f>
        <v>0</v>
      </c>
      <c r="C22" s="16">
        <f>SUM(C8:C18)</f>
        <v>500</v>
      </c>
      <c r="D22" s="16">
        <f t="shared" si="0"/>
        <v>-500</v>
      </c>
      <c r="E22" s="17">
        <f t="shared" si="1"/>
        <v>-1</v>
      </c>
      <c r="F22" s="16">
        <f>SUM(F8:F20)</f>
        <v>288394</v>
      </c>
      <c r="G22" s="16">
        <f t="shared" ref="G22:H22" si="4">SUM(G8:G20)</f>
        <v>275511</v>
      </c>
      <c r="H22" s="65">
        <f t="shared" si="4"/>
        <v>12883</v>
      </c>
      <c r="I22" s="17">
        <f t="shared" si="3"/>
        <v>4.6760383432966381E-2</v>
      </c>
      <c r="J22" s="32"/>
      <c r="K22" s="18">
        <f>SUM(K8:K20)</f>
        <v>278551</v>
      </c>
      <c r="L22" s="18">
        <f>SUM(L8:L20)</f>
        <v>263110.3</v>
      </c>
      <c r="M22" s="6"/>
    </row>
    <row r="23" spans="1:14" ht="12.75" customHeight="1" x14ac:dyDescent="0.25">
      <c r="I23" s="19"/>
      <c r="J23" s="33"/>
      <c r="L23" s="28"/>
    </row>
    <row r="24" spans="1:14" ht="12.75" customHeight="1" thickBot="1" x14ac:dyDescent="0.3">
      <c r="A24" s="20" t="s">
        <v>23</v>
      </c>
      <c r="B24" s="21">
        <f>(B22)-(0)</f>
        <v>0</v>
      </c>
      <c r="C24" s="21">
        <f>(C22)-(0)</f>
        <v>500</v>
      </c>
      <c r="D24" s="21">
        <f>B24-C24</f>
        <v>-500</v>
      </c>
      <c r="E24" s="22">
        <f>IF(ISERROR(IF(B24&gt;C24,ABS(B24-C24)/ABS(C24),0-ABS((B24-C24)/ABS(C24)))),"",IF(B24&gt;C24,ABS(B24-C24)/ABS(C24),0-ABS((B24-C24)/ABS(C24))))</f>
        <v>-1</v>
      </c>
      <c r="F24" s="21">
        <f>(F22)-(0)</f>
        <v>288394</v>
      </c>
      <c r="G24" s="21">
        <f>(G22)-(0)</f>
        <v>275511</v>
      </c>
      <c r="H24" s="66">
        <f>(H22)-(0)</f>
        <v>12883</v>
      </c>
      <c r="I24" s="23">
        <f>IF(ISERROR(IF(F24&gt;G24,ABS(F24-G24)/ABS(G24),0-ABS((F24-G24)/ABS(G24)))),"",IF(F24&gt;G24,ABS(F24-G24)/ABS(G24),0-ABS((F24-G24)/ABS(G24))))</f>
        <v>4.6760383432966381E-2</v>
      </c>
      <c r="J24" s="32"/>
      <c r="K24" s="21">
        <f>K22</f>
        <v>278551</v>
      </c>
      <c r="L24" s="21">
        <f>L22</f>
        <v>263110.3</v>
      </c>
      <c r="M24" s="6"/>
    </row>
    <row r="25" spans="1:14" ht="12.75" customHeight="1" thickTop="1" x14ac:dyDescent="0.25">
      <c r="I25" s="19"/>
      <c r="J25" s="33"/>
      <c r="L25" s="28"/>
    </row>
    <row r="26" spans="1:14" ht="12.75" customHeight="1" x14ac:dyDescent="0.25">
      <c r="A26" s="6" t="s">
        <v>24</v>
      </c>
      <c r="I26" s="19"/>
      <c r="J26" s="33"/>
      <c r="L26" s="28"/>
    </row>
    <row r="27" spans="1:14" ht="12.75" customHeight="1" x14ac:dyDescent="0.25">
      <c r="A27" s="7" t="s">
        <v>25</v>
      </c>
      <c r="B27" s="7">
        <v>0</v>
      </c>
      <c r="C27" s="7">
        <v>50</v>
      </c>
      <c r="D27" s="7">
        <f t="shared" ref="D27:D59" si="5">B27-C27</f>
        <v>-50</v>
      </c>
      <c r="E27" s="8">
        <f t="shared" ref="E27:E59" si="6">IF(ISERROR(IF(B27&gt;C27,ABS(B27-C27)/ABS(C27),0-ABS((B27-C27)/ABS(C27)))),"",IF(B27&gt;C27,ABS(B27-C27)/ABS(C27),0-ABS((B27-C27)/ABS(C27))))</f>
        <v>-1</v>
      </c>
      <c r="F27" s="30">
        <v>437</v>
      </c>
      <c r="G27" s="30">
        <v>522</v>
      </c>
      <c r="H27" s="60">
        <f t="shared" ref="H27:H53" si="7">F27-G27</f>
        <v>-85</v>
      </c>
      <c r="I27" s="9">
        <f t="shared" ref="I27:I59" si="8">IF(ISERROR(IF(F27&gt;G27,ABS(F27-G27)/ABS(G27),0-ABS((F27-G27)/ABS(G27)))),"",IF(F27&gt;G27,ABS(F27-G27)/ABS(G27),0-ABS((F27-G27)/ABS(G27))))</f>
        <v>-0.16283524904214558</v>
      </c>
      <c r="J27" s="32"/>
      <c r="K27" s="28">
        <v>700</v>
      </c>
      <c r="L27" s="10">
        <v>700</v>
      </c>
      <c r="M27" s="11"/>
    </row>
    <row r="28" spans="1:14" ht="12.75" customHeight="1" x14ac:dyDescent="0.25">
      <c r="A28" s="7" t="s">
        <v>26</v>
      </c>
      <c r="B28" s="7">
        <v>0</v>
      </c>
      <c r="C28" s="7">
        <v>0</v>
      </c>
      <c r="D28" s="7">
        <f t="shared" si="5"/>
        <v>0</v>
      </c>
      <c r="E28" s="8" t="str">
        <f t="shared" si="6"/>
        <v/>
      </c>
      <c r="F28" s="30">
        <v>5537</v>
      </c>
      <c r="G28" s="30">
        <v>5536</v>
      </c>
      <c r="H28" s="31">
        <f t="shared" si="7"/>
        <v>1</v>
      </c>
      <c r="I28" s="9">
        <f t="shared" si="8"/>
        <v>1.8063583815028901E-4</v>
      </c>
      <c r="J28" s="32"/>
      <c r="K28" s="52">
        <v>5536</v>
      </c>
      <c r="L28" s="10">
        <v>5500</v>
      </c>
      <c r="M28" s="11"/>
    </row>
    <row r="29" spans="1:14" ht="12.75" customHeight="1" x14ac:dyDescent="0.25">
      <c r="A29" s="7" t="s">
        <v>27</v>
      </c>
      <c r="B29" s="7">
        <v>0</v>
      </c>
      <c r="C29" s="7">
        <v>0</v>
      </c>
      <c r="D29" s="7">
        <f t="shared" si="5"/>
        <v>0</v>
      </c>
      <c r="E29" s="8" t="str">
        <f t="shared" si="6"/>
        <v/>
      </c>
      <c r="F29" s="30">
        <v>0</v>
      </c>
      <c r="G29" s="30">
        <v>25</v>
      </c>
      <c r="H29" s="60">
        <f t="shared" si="7"/>
        <v>-25</v>
      </c>
      <c r="I29" s="9">
        <f t="shared" si="8"/>
        <v>-1</v>
      </c>
      <c r="J29" s="32"/>
      <c r="K29" s="10">
        <v>25</v>
      </c>
      <c r="L29" s="10">
        <v>25</v>
      </c>
      <c r="M29" s="11"/>
    </row>
    <row r="30" spans="1:14" ht="12.75" customHeight="1" x14ac:dyDescent="0.25">
      <c r="A30" s="7" t="s">
        <v>28</v>
      </c>
      <c r="B30" s="7">
        <v>0</v>
      </c>
      <c r="C30" s="7">
        <v>0</v>
      </c>
      <c r="D30" s="7">
        <f t="shared" si="5"/>
        <v>0</v>
      </c>
      <c r="E30" s="8" t="str">
        <f t="shared" si="6"/>
        <v/>
      </c>
      <c r="F30" s="30">
        <v>1507</v>
      </c>
      <c r="G30" s="30">
        <v>1328</v>
      </c>
      <c r="H30" s="61">
        <f t="shared" si="7"/>
        <v>179</v>
      </c>
      <c r="I30" s="9">
        <f t="shared" si="8"/>
        <v>0.13478915662650603</v>
      </c>
      <c r="J30" s="32"/>
      <c r="K30" s="53">
        <v>1600</v>
      </c>
      <c r="L30" s="10">
        <v>2000</v>
      </c>
      <c r="M30" s="11"/>
    </row>
    <row r="31" spans="1:14" ht="12.75" customHeight="1" x14ac:dyDescent="0.25">
      <c r="A31" s="7" t="s">
        <v>43</v>
      </c>
      <c r="B31" s="7"/>
      <c r="C31" s="7"/>
      <c r="D31" s="7"/>
      <c r="E31" s="8"/>
      <c r="F31" s="30">
        <v>741</v>
      </c>
      <c r="G31" s="30">
        <v>1125</v>
      </c>
      <c r="H31" s="60">
        <f t="shared" si="7"/>
        <v>-384</v>
      </c>
      <c r="I31" s="9">
        <f t="shared" si="8"/>
        <v>-0.34133333333333332</v>
      </c>
      <c r="J31" s="32"/>
      <c r="K31" s="10">
        <v>1500</v>
      </c>
      <c r="L31" s="10">
        <v>1600</v>
      </c>
      <c r="M31" s="11"/>
    </row>
    <row r="32" spans="1:14" s="14" customFormat="1" ht="15" customHeight="1" x14ac:dyDescent="0.25">
      <c r="A32" s="7" t="s">
        <v>29</v>
      </c>
      <c r="B32" s="7">
        <v>0</v>
      </c>
      <c r="C32" s="7">
        <v>11250</v>
      </c>
      <c r="D32" s="7">
        <f t="shared" si="5"/>
        <v>-11250</v>
      </c>
      <c r="E32" s="8">
        <f t="shared" si="6"/>
        <v>-1</v>
      </c>
      <c r="F32" s="30">
        <v>0</v>
      </c>
      <c r="G32" s="30">
        <v>0</v>
      </c>
      <c r="H32" s="31">
        <f t="shared" si="7"/>
        <v>0</v>
      </c>
      <c r="I32" s="9" t="str">
        <f t="shared" si="8"/>
        <v/>
      </c>
      <c r="J32" s="34"/>
      <c r="K32" s="48">
        <v>0</v>
      </c>
      <c r="L32" s="24">
        <v>0</v>
      </c>
      <c r="M32" s="13">
        <v>9</v>
      </c>
      <c r="N32" s="14" t="s">
        <v>64</v>
      </c>
    </row>
    <row r="33" spans="1:14" ht="12.75" customHeight="1" x14ac:dyDescent="0.25">
      <c r="A33" s="7" t="s">
        <v>30</v>
      </c>
      <c r="B33" s="7">
        <v>0</v>
      </c>
      <c r="C33" s="7">
        <v>0</v>
      </c>
      <c r="D33" s="7">
        <f t="shared" si="5"/>
        <v>0</v>
      </c>
      <c r="E33" s="8" t="str">
        <f t="shared" si="6"/>
        <v/>
      </c>
      <c r="F33" s="30">
        <v>48</v>
      </c>
      <c r="G33" s="30">
        <v>180</v>
      </c>
      <c r="H33" s="60">
        <f t="shared" si="7"/>
        <v>-132</v>
      </c>
      <c r="I33" s="9">
        <f t="shared" si="8"/>
        <v>-0.73333333333333328</v>
      </c>
      <c r="J33" s="32"/>
      <c r="K33" s="10">
        <v>250</v>
      </c>
      <c r="L33" s="10">
        <v>750</v>
      </c>
      <c r="M33" s="11"/>
    </row>
    <row r="34" spans="1:14" ht="12.75" customHeight="1" x14ac:dyDescent="0.25">
      <c r="A34" s="7" t="s">
        <v>31</v>
      </c>
      <c r="B34" s="7">
        <v>0</v>
      </c>
      <c r="C34" s="7">
        <v>0</v>
      </c>
      <c r="D34" s="7">
        <f t="shared" si="5"/>
        <v>0</v>
      </c>
      <c r="E34" s="8" t="str">
        <f t="shared" si="6"/>
        <v/>
      </c>
      <c r="F34" s="30">
        <v>6569</v>
      </c>
      <c r="G34" s="30">
        <v>5063</v>
      </c>
      <c r="H34" s="61">
        <f>F34-G34</f>
        <v>1506</v>
      </c>
      <c r="I34" s="9">
        <f t="shared" si="8"/>
        <v>0.29745210349595103</v>
      </c>
      <c r="J34" s="32"/>
      <c r="K34" s="10">
        <v>6750</v>
      </c>
      <c r="L34" s="10">
        <v>7000</v>
      </c>
      <c r="M34" s="11"/>
    </row>
    <row r="35" spans="1:14" ht="12.75" customHeight="1" x14ac:dyDescent="0.25">
      <c r="A35" s="7" t="s">
        <v>60</v>
      </c>
      <c r="B35" s="7"/>
      <c r="C35" s="7"/>
      <c r="D35" s="7"/>
      <c r="E35" s="8"/>
      <c r="F35" s="30">
        <v>0</v>
      </c>
      <c r="G35" s="30">
        <v>0</v>
      </c>
      <c r="H35" s="31">
        <f>F35-G35</f>
        <v>0</v>
      </c>
      <c r="I35" s="9" t="str">
        <f t="shared" si="8"/>
        <v/>
      </c>
      <c r="J35" s="32"/>
      <c r="K35" s="10">
        <v>0</v>
      </c>
      <c r="L35" s="10">
        <v>0</v>
      </c>
      <c r="M35" s="11"/>
    </row>
    <row r="36" spans="1:14" ht="12.75" customHeight="1" x14ac:dyDescent="0.25">
      <c r="A36" s="7" t="s">
        <v>51</v>
      </c>
      <c r="B36" s="7">
        <v>0</v>
      </c>
      <c r="C36" s="7">
        <v>166</v>
      </c>
      <c r="D36" s="7">
        <f t="shared" si="5"/>
        <v>-166</v>
      </c>
      <c r="E36" s="8">
        <f t="shared" si="6"/>
        <v>-1</v>
      </c>
      <c r="F36" s="30">
        <v>4016</v>
      </c>
      <c r="G36" s="30">
        <v>4015</v>
      </c>
      <c r="H36" s="31">
        <f t="shared" si="7"/>
        <v>1</v>
      </c>
      <c r="I36" s="9">
        <f t="shared" si="8"/>
        <v>2.4906600249066001E-4</v>
      </c>
      <c r="J36" s="32" t="s">
        <v>59</v>
      </c>
      <c r="K36" s="52">
        <v>4015</v>
      </c>
      <c r="L36" s="10">
        <v>4100</v>
      </c>
      <c r="M36" s="13">
        <v>10</v>
      </c>
      <c r="N36" s="1" t="s">
        <v>67</v>
      </c>
    </row>
    <row r="37" spans="1:14" s="14" customFormat="1" ht="12.75" customHeight="1" x14ac:dyDescent="0.25">
      <c r="A37" s="7" t="s">
        <v>32</v>
      </c>
      <c r="B37" s="7">
        <v>0</v>
      </c>
      <c r="C37" s="7">
        <v>500</v>
      </c>
      <c r="D37" s="7">
        <f t="shared" si="5"/>
        <v>-500</v>
      </c>
      <c r="E37" s="8">
        <f t="shared" si="6"/>
        <v>-1</v>
      </c>
      <c r="F37" s="30">
        <v>1688</v>
      </c>
      <c r="G37" s="30">
        <v>1272</v>
      </c>
      <c r="H37" s="61">
        <f t="shared" si="7"/>
        <v>416</v>
      </c>
      <c r="I37" s="9">
        <f t="shared" si="8"/>
        <v>0.32704402515723269</v>
      </c>
      <c r="J37" s="32"/>
      <c r="K37" s="54">
        <v>2000</v>
      </c>
      <c r="L37" s="24">
        <v>1500</v>
      </c>
    </row>
    <row r="38" spans="1:14" ht="12.75" customHeight="1" x14ac:dyDescent="0.25">
      <c r="A38" s="7" t="s">
        <v>33</v>
      </c>
      <c r="B38" s="7">
        <v>0</v>
      </c>
      <c r="C38" s="7">
        <v>0</v>
      </c>
      <c r="D38" s="7">
        <f t="shared" si="5"/>
        <v>0</v>
      </c>
      <c r="E38" s="8" t="str">
        <f t="shared" si="6"/>
        <v/>
      </c>
      <c r="F38" s="30">
        <v>0</v>
      </c>
      <c r="G38" s="30">
        <v>140</v>
      </c>
      <c r="H38" s="60">
        <f t="shared" si="7"/>
        <v>-140</v>
      </c>
      <c r="I38" s="25">
        <f t="shared" si="8"/>
        <v>-1</v>
      </c>
      <c r="J38" s="32"/>
      <c r="K38" s="52">
        <v>150</v>
      </c>
      <c r="L38" s="10">
        <v>275</v>
      </c>
      <c r="M38" s="11"/>
    </row>
    <row r="39" spans="1:14" ht="12.75" customHeight="1" x14ac:dyDescent="0.25">
      <c r="A39" s="7" t="s">
        <v>34</v>
      </c>
      <c r="B39" s="7">
        <v>0</v>
      </c>
      <c r="C39" s="7">
        <v>30</v>
      </c>
      <c r="D39" s="7">
        <f t="shared" si="5"/>
        <v>-30</v>
      </c>
      <c r="E39" s="8">
        <f t="shared" si="6"/>
        <v>-1</v>
      </c>
      <c r="F39" s="30">
        <v>209</v>
      </c>
      <c r="G39" s="30">
        <v>873</v>
      </c>
      <c r="H39" s="60">
        <f t="shared" si="7"/>
        <v>-664</v>
      </c>
      <c r="I39" s="9">
        <f t="shared" si="8"/>
        <v>-0.7605956471935853</v>
      </c>
      <c r="J39" s="32"/>
      <c r="K39" s="52">
        <v>1000</v>
      </c>
      <c r="L39" s="10">
        <v>1500</v>
      </c>
      <c r="M39" s="11"/>
    </row>
    <row r="40" spans="1:14" ht="12.75" customHeight="1" x14ac:dyDescent="0.25">
      <c r="A40" s="7" t="s">
        <v>88</v>
      </c>
      <c r="B40" s="7"/>
      <c r="C40" s="7"/>
      <c r="D40" s="7"/>
      <c r="E40" s="8"/>
      <c r="F40" s="30">
        <v>8000</v>
      </c>
      <c r="G40" s="30">
        <v>8000</v>
      </c>
      <c r="H40" s="31">
        <f t="shared" si="7"/>
        <v>0</v>
      </c>
      <c r="I40" s="9">
        <f t="shared" si="8"/>
        <v>0</v>
      </c>
      <c r="J40" s="34" t="s">
        <v>93</v>
      </c>
      <c r="K40" s="52">
        <v>8000</v>
      </c>
      <c r="L40" s="10">
        <v>8280</v>
      </c>
      <c r="M40" s="11"/>
    </row>
    <row r="41" spans="1:14" ht="12.75" customHeight="1" x14ac:dyDescent="0.25">
      <c r="A41" s="7" t="s">
        <v>35</v>
      </c>
      <c r="B41" s="7">
        <v>0</v>
      </c>
      <c r="C41" s="7">
        <v>0</v>
      </c>
      <c r="D41" s="7">
        <f t="shared" si="5"/>
        <v>0</v>
      </c>
      <c r="E41" s="8" t="str">
        <f t="shared" si="6"/>
        <v/>
      </c>
      <c r="F41" s="30">
        <v>18283</v>
      </c>
      <c r="G41" s="30">
        <v>20498</v>
      </c>
      <c r="H41" s="60">
        <f t="shared" si="7"/>
        <v>-2215</v>
      </c>
      <c r="I41" s="9">
        <f t="shared" si="8"/>
        <v>-0.1080593228607669</v>
      </c>
      <c r="J41" s="33"/>
      <c r="K41" s="55">
        <v>27783</v>
      </c>
      <c r="L41" s="10">
        <v>10500</v>
      </c>
      <c r="M41" s="11">
        <v>11</v>
      </c>
      <c r="N41" s="1" t="s">
        <v>65</v>
      </c>
    </row>
    <row r="42" spans="1:14" ht="12.75" customHeight="1" x14ac:dyDescent="0.25">
      <c r="A42" s="7" t="s">
        <v>36</v>
      </c>
      <c r="B42" s="7"/>
      <c r="C42" s="7"/>
      <c r="D42" s="7"/>
      <c r="E42" s="8"/>
      <c r="F42" s="30">
        <v>18253</v>
      </c>
      <c r="G42" s="30">
        <v>3000</v>
      </c>
      <c r="H42" s="61">
        <f t="shared" si="7"/>
        <v>15253</v>
      </c>
      <c r="I42" s="9">
        <f t="shared" si="8"/>
        <v>5.0843333333333334</v>
      </c>
      <c r="J42" s="32"/>
      <c r="K42" s="55">
        <v>30073</v>
      </c>
      <c r="L42" s="10">
        <v>3000</v>
      </c>
      <c r="M42" s="11">
        <v>12</v>
      </c>
      <c r="N42" s="1" t="s">
        <v>66</v>
      </c>
    </row>
    <row r="43" spans="1:14" ht="12.75" customHeight="1" x14ac:dyDescent="0.25">
      <c r="A43" s="7" t="s">
        <v>50</v>
      </c>
      <c r="B43" s="7"/>
      <c r="C43" s="7"/>
      <c r="D43" s="7"/>
      <c r="E43" s="8"/>
      <c r="F43" s="30">
        <v>16500</v>
      </c>
      <c r="G43" s="30">
        <v>16746</v>
      </c>
      <c r="H43" s="60">
        <f t="shared" si="7"/>
        <v>-246</v>
      </c>
      <c r="I43" s="9">
        <f t="shared" si="8"/>
        <v>-1.46900752418488E-2</v>
      </c>
      <c r="J43" s="32"/>
      <c r="K43" s="55">
        <v>33500</v>
      </c>
      <c r="L43" s="10">
        <v>33500</v>
      </c>
      <c r="M43" s="11">
        <v>13</v>
      </c>
      <c r="N43" s="1" t="s">
        <v>73</v>
      </c>
    </row>
    <row r="44" spans="1:14" ht="12.75" customHeight="1" x14ac:dyDescent="0.25">
      <c r="A44" s="7" t="s">
        <v>89</v>
      </c>
      <c r="B44" s="7"/>
      <c r="C44" s="7"/>
      <c r="D44" s="7"/>
      <c r="E44" s="8"/>
      <c r="F44" s="30">
        <v>56129</v>
      </c>
      <c r="G44" s="30">
        <v>52777</v>
      </c>
      <c r="H44" s="61">
        <f t="shared" si="7"/>
        <v>3352</v>
      </c>
      <c r="I44" s="9">
        <f t="shared" si="8"/>
        <v>6.3512514921272523E-2</v>
      </c>
      <c r="J44" s="32" t="s">
        <v>94</v>
      </c>
      <c r="K44" s="55">
        <v>72068</v>
      </c>
      <c r="L44" s="10">
        <v>0</v>
      </c>
      <c r="M44" s="13">
        <v>14</v>
      </c>
      <c r="N44" s="14" t="s">
        <v>106</v>
      </c>
    </row>
    <row r="45" spans="1:14" ht="12.75" customHeight="1" x14ac:dyDescent="0.25">
      <c r="A45" s="7" t="s">
        <v>61</v>
      </c>
      <c r="B45" s="7"/>
      <c r="C45" s="7"/>
      <c r="D45" s="7"/>
      <c r="E45" s="8"/>
      <c r="F45" s="30">
        <v>0</v>
      </c>
      <c r="G45" s="30">
        <v>400</v>
      </c>
      <c r="H45" s="60">
        <f t="shared" si="7"/>
        <v>-400</v>
      </c>
      <c r="I45" s="9">
        <f t="shared" si="8"/>
        <v>-1</v>
      </c>
      <c r="J45" s="32"/>
      <c r="K45" s="10">
        <v>1000</v>
      </c>
      <c r="L45" s="10">
        <v>1100</v>
      </c>
      <c r="M45" s="13"/>
      <c r="N45" s="14"/>
    </row>
    <row r="46" spans="1:14" ht="12.75" customHeight="1" x14ac:dyDescent="0.25">
      <c r="A46" s="7" t="s">
        <v>37</v>
      </c>
      <c r="B46" s="7">
        <v>0</v>
      </c>
      <c r="C46" s="7">
        <v>500</v>
      </c>
      <c r="D46" s="7">
        <f t="shared" si="5"/>
        <v>-500</v>
      </c>
      <c r="E46" s="8">
        <f t="shared" si="6"/>
        <v>-1</v>
      </c>
      <c r="F46" s="30">
        <v>190</v>
      </c>
      <c r="G46" s="30">
        <v>1500</v>
      </c>
      <c r="H46" s="60">
        <f t="shared" si="7"/>
        <v>-1310</v>
      </c>
      <c r="I46" s="9">
        <f t="shared" si="8"/>
        <v>-0.87333333333333329</v>
      </c>
      <c r="J46" s="32"/>
      <c r="K46" s="56">
        <v>1600</v>
      </c>
      <c r="L46" s="10">
        <v>2000</v>
      </c>
      <c r="M46" s="11">
        <v>15</v>
      </c>
      <c r="N46" s="1" t="s">
        <v>38</v>
      </c>
    </row>
    <row r="47" spans="1:14" ht="12.75" customHeight="1" x14ac:dyDescent="0.25">
      <c r="A47" s="7" t="s">
        <v>52</v>
      </c>
      <c r="B47" s="7"/>
      <c r="C47" s="7"/>
      <c r="D47" s="7"/>
      <c r="E47" s="8"/>
      <c r="F47" s="30">
        <v>1661</v>
      </c>
      <c r="G47" s="30">
        <v>1651</v>
      </c>
      <c r="H47" s="31">
        <f t="shared" si="7"/>
        <v>10</v>
      </c>
      <c r="I47" s="9">
        <f t="shared" si="8"/>
        <v>6.0569351907934586E-3</v>
      </c>
      <c r="J47" s="5"/>
      <c r="K47" s="10">
        <v>2200</v>
      </c>
      <c r="L47" s="10">
        <v>2500</v>
      </c>
      <c r="M47" s="11"/>
    </row>
    <row r="48" spans="1:14" ht="12.75" customHeight="1" x14ac:dyDescent="0.25">
      <c r="A48" s="7"/>
      <c r="B48" s="7"/>
      <c r="C48" s="7"/>
      <c r="D48" s="7"/>
      <c r="E48" s="8"/>
      <c r="F48" s="30"/>
      <c r="G48" s="30"/>
      <c r="H48" s="31"/>
      <c r="I48" s="9"/>
      <c r="J48" s="5"/>
      <c r="K48" s="28"/>
      <c r="L48" s="10"/>
      <c r="M48" s="11"/>
    </row>
    <row r="49" spans="1:14" ht="12.75" customHeight="1" x14ac:dyDescent="0.25">
      <c r="A49" s="6" t="s">
        <v>81</v>
      </c>
      <c r="B49" s="7"/>
      <c r="C49" s="7"/>
      <c r="D49" s="7"/>
      <c r="E49" s="8"/>
      <c r="F49" s="57">
        <f>SUM(F27:F48)</f>
        <v>139768</v>
      </c>
      <c r="G49" s="57">
        <f>SUM(G27:G48)</f>
        <v>124651</v>
      </c>
      <c r="H49" s="49">
        <f>SUM(H27:H48)</f>
        <v>15117</v>
      </c>
      <c r="I49" s="9"/>
      <c r="J49" s="5"/>
      <c r="K49" s="50">
        <f>SUM(K27:K48)</f>
        <v>199750</v>
      </c>
      <c r="L49" s="50">
        <f>SUM(L27:L48)</f>
        <v>85830</v>
      </c>
      <c r="M49" s="11"/>
    </row>
    <row r="50" spans="1:14" ht="12.75" customHeight="1" x14ac:dyDescent="0.25">
      <c r="A50" s="6"/>
      <c r="B50" s="7"/>
      <c r="C50" s="7"/>
      <c r="D50" s="7"/>
      <c r="E50" s="8"/>
      <c r="F50" s="30"/>
      <c r="G50" s="30"/>
      <c r="H50" s="31"/>
      <c r="I50" s="9"/>
      <c r="J50" s="5"/>
      <c r="K50" s="28"/>
      <c r="L50" s="10"/>
      <c r="M50" s="11"/>
    </row>
    <row r="51" spans="1:14" ht="12.75" customHeight="1" x14ac:dyDescent="0.25">
      <c r="A51" s="6" t="s">
        <v>80</v>
      </c>
      <c r="B51" s="7"/>
      <c r="C51" s="7"/>
      <c r="D51" s="7"/>
      <c r="E51" s="8"/>
      <c r="F51" s="30"/>
      <c r="G51" s="30"/>
      <c r="H51" s="31"/>
      <c r="I51" s="9"/>
      <c r="J51" s="5"/>
      <c r="K51" s="28"/>
      <c r="L51" s="10"/>
      <c r="M51" s="11"/>
    </row>
    <row r="52" spans="1:14" ht="12.75" customHeight="1" x14ac:dyDescent="0.25">
      <c r="A52" s="7" t="s">
        <v>39</v>
      </c>
      <c r="B52" s="7"/>
      <c r="C52" s="7"/>
      <c r="D52" s="7"/>
      <c r="E52" s="8"/>
      <c r="F52" s="30">
        <v>95385</v>
      </c>
      <c r="G52" s="30">
        <v>94392</v>
      </c>
      <c r="H52" s="61">
        <f t="shared" si="7"/>
        <v>993</v>
      </c>
      <c r="I52" s="9">
        <f t="shared" si="8"/>
        <v>1.0519959318586321E-2</v>
      </c>
      <c r="J52" s="5"/>
      <c r="K52" s="10">
        <v>125860</v>
      </c>
      <c r="L52" s="10">
        <v>125860</v>
      </c>
      <c r="M52" s="11">
        <v>16</v>
      </c>
      <c r="N52" s="1" t="s">
        <v>53</v>
      </c>
    </row>
    <row r="53" spans="1:14" ht="12.75" customHeight="1" x14ac:dyDescent="0.25">
      <c r="A53" s="7" t="s">
        <v>40</v>
      </c>
      <c r="B53" s="7"/>
      <c r="C53" s="7"/>
      <c r="D53" s="7"/>
      <c r="E53" s="8"/>
      <c r="F53" s="30">
        <v>15743</v>
      </c>
      <c r="G53" s="30">
        <v>12600</v>
      </c>
      <c r="H53" s="61">
        <f t="shared" si="7"/>
        <v>3143</v>
      </c>
      <c r="I53" s="9">
        <f t="shared" si="8"/>
        <v>0.24944444444444444</v>
      </c>
      <c r="J53" s="5"/>
      <c r="K53" s="10">
        <v>16800</v>
      </c>
      <c r="L53" s="10">
        <v>16800</v>
      </c>
      <c r="M53" s="11"/>
    </row>
    <row r="54" spans="1:14" ht="12.75" customHeight="1" x14ac:dyDescent="0.25">
      <c r="A54" s="7" t="s">
        <v>41</v>
      </c>
      <c r="B54" s="7"/>
      <c r="C54" s="7"/>
      <c r="D54" s="7"/>
      <c r="E54" s="8"/>
      <c r="F54" s="30">
        <v>9538</v>
      </c>
      <c r="G54" s="30">
        <v>9663</v>
      </c>
      <c r="H54" s="60">
        <f>F55-G55</f>
        <v>-142</v>
      </c>
      <c r="I54" s="9">
        <f>IF(ISERROR(IF(F55&gt;G55,ABS(F55-G55)/ABS(G55),0-ABS((F55-G55)/ABS(G55)))),"",IF(F55&gt;G55,ABS(F55-G55)/ABS(G55),0-ABS((F55-G55)/ABS(G55))))</f>
        <v>-8.412322274881516E-2</v>
      </c>
      <c r="J54" s="5"/>
      <c r="K54" s="52">
        <v>13354</v>
      </c>
      <c r="L54" s="52">
        <v>13354</v>
      </c>
      <c r="M54" s="11"/>
    </row>
    <row r="55" spans="1:14" ht="12.75" customHeight="1" x14ac:dyDescent="0.25">
      <c r="A55" s="7" t="s">
        <v>42</v>
      </c>
      <c r="B55" s="7"/>
      <c r="C55" s="7"/>
      <c r="D55" s="7"/>
      <c r="E55" s="8"/>
      <c r="F55" s="30">
        <v>1546</v>
      </c>
      <c r="G55" s="30">
        <v>1688</v>
      </c>
      <c r="H55" s="31">
        <f>F56-G56</f>
        <v>0</v>
      </c>
      <c r="I55" s="9" t="str">
        <f>IF(ISERROR(IF(F56&gt;G56,ABS(F56-G56)/ABS(G56),0-ABS((F56-G56)/ABS(G56)))),"",IF(F56&gt;G56,ABS(F56-G56)/ABS(G56),0-ABS((F56-G56)/ABS(G56))))</f>
        <v/>
      </c>
      <c r="J55" s="5"/>
      <c r="K55" s="10">
        <v>1688</v>
      </c>
      <c r="L55" s="10">
        <v>1720</v>
      </c>
      <c r="M55" s="11"/>
    </row>
    <row r="56" spans="1:14" ht="12.75" customHeight="1" x14ac:dyDescent="0.25">
      <c r="A56" s="7"/>
      <c r="B56" s="7"/>
      <c r="C56" s="7"/>
      <c r="D56" s="7"/>
      <c r="E56" s="8"/>
      <c r="F56" s="30"/>
      <c r="G56" s="30"/>
      <c r="H56" s="31"/>
      <c r="I56" s="9"/>
      <c r="J56" s="5"/>
      <c r="K56" s="28"/>
      <c r="L56" s="10"/>
      <c r="M56" s="11"/>
    </row>
    <row r="57" spans="1:14" ht="12.75" customHeight="1" x14ac:dyDescent="0.25">
      <c r="A57" s="42" t="s">
        <v>83</v>
      </c>
      <c r="B57" s="7"/>
      <c r="C57" s="7"/>
      <c r="D57" s="7"/>
      <c r="E57" s="8"/>
      <c r="F57" s="49">
        <f>SUM(F52:F56)</f>
        <v>122212</v>
      </c>
      <c r="G57" s="49">
        <f>SUM(G52:G56)</f>
        <v>118343</v>
      </c>
      <c r="H57" s="62">
        <f>SUM(H52:H56)</f>
        <v>3994</v>
      </c>
      <c r="I57" s="9"/>
      <c r="J57" s="5"/>
      <c r="K57" s="51">
        <f>SUM(K52:K56)</f>
        <v>157702</v>
      </c>
      <c r="L57" s="51">
        <f>SUM(L52:L56)</f>
        <v>157734</v>
      </c>
      <c r="M57" s="11"/>
    </row>
    <row r="58" spans="1:14" ht="12.75" customHeight="1" x14ac:dyDescent="0.25">
      <c r="A58" s="42"/>
      <c r="B58" s="7"/>
      <c r="C58" s="7"/>
      <c r="D58" s="7"/>
      <c r="E58" s="8"/>
      <c r="F58" s="29"/>
      <c r="G58" s="29"/>
      <c r="H58" s="29"/>
      <c r="I58" s="9"/>
      <c r="J58" s="5"/>
      <c r="L58" s="28"/>
      <c r="M58" s="11"/>
    </row>
    <row r="59" spans="1:14" ht="12.75" customHeight="1" x14ac:dyDescent="0.25">
      <c r="A59" s="15" t="s">
        <v>82</v>
      </c>
      <c r="B59" s="16">
        <f>SUM(B27:B46)</f>
        <v>0</v>
      </c>
      <c r="C59" s="16">
        <f>SUM(C27:C46)</f>
        <v>12496</v>
      </c>
      <c r="D59" s="16">
        <f t="shared" si="5"/>
        <v>-12496</v>
      </c>
      <c r="E59" s="17">
        <f t="shared" si="6"/>
        <v>-1</v>
      </c>
      <c r="F59" s="16">
        <f>F49+F57</f>
        <v>261980</v>
      </c>
      <c r="G59" s="16">
        <f t="shared" ref="G59:H59" si="9">G49+G57</f>
        <v>242994</v>
      </c>
      <c r="H59" s="63">
        <f t="shared" si="9"/>
        <v>19111</v>
      </c>
      <c r="I59" s="17">
        <f t="shared" si="8"/>
        <v>7.8133616467896322E-2</v>
      </c>
      <c r="J59" s="5"/>
      <c r="K59" s="18">
        <f>K49+K57</f>
        <v>357452</v>
      </c>
      <c r="L59" s="18">
        <f>L49+L57</f>
        <v>243564</v>
      </c>
      <c r="M59" s="6"/>
    </row>
    <row r="60" spans="1:14" ht="12.75" customHeight="1" x14ac:dyDescent="0.25">
      <c r="I60" s="19"/>
      <c r="L60" s="28"/>
    </row>
    <row r="61" spans="1:14" ht="12.75" customHeight="1" thickBot="1" x14ac:dyDescent="0.3">
      <c r="A61" s="20" t="s">
        <v>44</v>
      </c>
      <c r="B61" s="21">
        <f>(B24)+(0)-(B59)+(0)-(0)</f>
        <v>0</v>
      </c>
      <c r="C61" s="21">
        <f>(C24)+(0)-(C59)+(0)-(0)</f>
        <v>-11996</v>
      </c>
      <c r="D61" s="21">
        <f>B61-C61</f>
        <v>11996</v>
      </c>
      <c r="E61" s="22">
        <f>IF(ISERROR(IF(B61&gt;C61,ABS(B61-C61)/ABS(C61),0-ABS((B61-C61)/ABS(C61)))),"",IF(B61&gt;C61,ABS(B61-C61)/ABS(C61),0-ABS((B61-C61)/ABS(C61))))</f>
        <v>1</v>
      </c>
      <c r="F61" s="21">
        <f>(F24)+(0)-(F59)+(0)-(0)</f>
        <v>26414</v>
      </c>
      <c r="G61" s="21">
        <f>(G24)+(0)-(G59)+(0)-(0)</f>
        <v>32517</v>
      </c>
      <c r="H61" s="58">
        <f>(H24)+(0)-(H59)+(0)-(0)</f>
        <v>-6228</v>
      </c>
      <c r="I61" s="23">
        <f>IF(ISERROR(IF(F61&gt;G61,ABS(F61-G61)/ABS(G61),0-ABS((F61-G61)/ABS(G61)))),"",IF(F61&gt;G61,ABS(F61-G61)/ABS(G61),0-ABS((F61-G61)/ABS(G61))))</f>
        <v>-0.18768644093858597</v>
      </c>
      <c r="J61" s="5"/>
      <c r="K61" s="21">
        <f>(K24)+(0)-(K59)+(0)-(0)</f>
        <v>-78901</v>
      </c>
      <c r="L61" s="21">
        <f>(L24)+(0)-(L59)+(0)-(0)</f>
        <v>19546.299999999988</v>
      </c>
      <c r="M61" s="6"/>
    </row>
    <row r="62" spans="1:14" ht="12.75" customHeight="1" thickTop="1" x14ac:dyDescent="0.25"/>
    <row r="64" spans="1:14" ht="12.75" customHeight="1" x14ac:dyDescent="0.25">
      <c r="A64" s="26" t="s">
        <v>45</v>
      </c>
    </row>
    <row r="66" spans="1:1" ht="12.75" customHeight="1" x14ac:dyDescent="0.25">
      <c r="A66" s="1" t="s">
        <v>108</v>
      </c>
    </row>
    <row r="67" spans="1:1" ht="12.75" customHeight="1" x14ac:dyDescent="0.25">
      <c r="A67" s="1" t="s">
        <v>99</v>
      </c>
    </row>
    <row r="68" spans="1:1" ht="12.75" customHeight="1" x14ac:dyDescent="0.25">
      <c r="A68" s="1" t="s">
        <v>100</v>
      </c>
    </row>
    <row r="69" spans="1:1" ht="12.75" customHeight="1" x14ac:dyDescent="0.25">
      <c r="A69" s="1" t="s">
        <v>54</v>
      </c>
    </row>
    <row r="70" spans="1:1" ht="12.75" customHeight="1" x14ac:dyDescent="0.25">
      <c r="A70" s="1" t="s">
        <v>68</v>
      </c>
    </row>
    <row r="71" spans="1:1" ht="12.75" customHeight="1" x14ac:dyDescent="0.25">
      <c r="A71" s="1" t="s">
        <v>69</v>
      </c>
    </row>
    <row r="72" spans="1:1" ht="12.75" customHeight="1" x14ac:dyDescent="0.25">
      <c r="A72" s="1" t="s">
        <v>101</v>
      </c>
    </row>
    <row r="73" spans="1:1" ht="12.75" customHeight="1" x14ac:dyDescent="0.25">
      <c r="A73" s="1" t="s">
        <v>102</v>
      </c>
    </row>
    <row r="74" spans="1:1" ht="12.75" customHeight="1" x14ac:dyDescent="0.25">
      <c r="A74" s="1" t="s">
        <v>70</v>
      </c>
    </row>
    <row r="75" spans="1:1" ht="12.75" customHeight="1" x14ac:dyDescent="0.25">
      <c r="A75" s="1" t="s">
        <v>71</v>
      </c>
    </row>
    <row r="76" spans="1:1" ht="12.75" customHeight="1" x14ac:dyDescent="0.25">
      <c r="A76" s="1" t="s">
        <v>103</v>
      </c>
    </row>
    <row r="77" spans="1:1" ht="12.75" customHeight="1" x14ac:dyDescent="0.25">
      <c r="A77" s="1" t="s">
        <v>72</v>
      </c>
    </row>
    <row r="78" spans="1:1" ht="12.75" customHeight="1" x14ac:dyDescent="0.25">
      <c r="A78" s="1" t="s">
        <v>104</v>
      </c>
    </row>
    <row r="79" spans="1:1" ht="12.75" customHeight="1" x14ac:dyDescent="0.25">
      <c r="A79" s="1" t="s">
        <v>105</v>
      </c>
    </row>
    <row r="80" spans="1:1" ht="12.75" customHeight="1" x14ac:dyDescent="0.25">
      <c r="A80" s="1" t="s">
        <v>74</v>
      </c>
    </row>
    <row r="81" spans="1:1" x14ac:dyDescent="0.25">
      <c r="A81" s="1" t="s">
        <v>75</v>
      </c>
    </row>
  </sheetData>
  <mergeCells count="3">
    <mergeCell ref="A1:I1"/>
    <mergeCell ref="A2:I2"/>
    <mergeCell ref="A3:I3"/>
  </mergeCells>
  <printOptions gridLines="1"/>
  <pageMargins left="0.31496062992125984" right="0.31496062992125984" top="0.74803149606299213" bottom="0.35433070866141736" header="0.31496062992125984" footer="0.31496062992125984"/>
  <pageSetup paperSize="9" scale="51" orientation="landscape" r:id="rId1"/>
  <headerFooter>
    <oddHeader>&amp;F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D730-63D1-4E30-95B5-709C8C7B6936}">
  <dimension ref="A1:E6"/>
  <sheetViews>
    <sheetView tabSelected="1" workbookViewId="0">
      <selection activeCell="E6" sqref="E6"/>
    </sheetView>
  </sheetViews>
  <sheetFormatPr defaultRowHeight="15" x14ac:dyDescent="0.25"/>
  <cols>
    <col min="1" max="1" width="35.7109375" style="1" customWidth="1"/>
    <col min="2" max="2" width="20.42578125" style="1" customWidth="1"/>
    <col min="3" max="3" width="23.42578125" style="1" customWidth="1"/>
    <col min="4" max="4" width="19.28515625" style="1" customWidth="1"/>
    <col min="5" max="5" width="16.5703125" style="1" customWidth="1"/>
    <col min="6" max="16384" width="9.140625" style="1"/>
  </cols>
  <sheetData>
    <row r="1" spans="1:5" x14ac:dyDescent="0.25">
      <c r="A1" s="26" t="s">
        <v>55</v>
      </c>
    </row>
    <row r="2" spans="1:5" x14ac:dyDescent="0.25">
      <c r="B2" s="36" t="s">
        <v>10</v>
      </c>
      <c r="C2" s="38" t="s">
        <v>46</v>
      </c>
      <c r="D2" s="38" t="s">
        <v>58</v>
      </c>
      <c r="E2" s="27" t="s">
        <v>77</v>
      </c>
    </row>
    <row r="3" spans="1:5" x14ac:dyDescent="0.25">
      <c r="A3" s="1" t="s">
        <v>12</v>
      </c>
      <c r="B3" s="37">
        <v>172947</v>
      </c>
      <c r="C3" s="39">
        <v>156124</v>
      </c>
      <c r="D3" s="39">
        <v>278551</v>
      </c>
      <c r="E3" s="39">
        <v>262853</v>
      </c>
    </row>
    <row r="4" spans="1:5" x14ac:dyDescent="0.25">
      <c r="A4" s="1" t="s">
        <v>56</v>
      </c>
      <c r="B4" s="37">
        <v>253150</v>
      </c>
      <c r="C4" s="39">
        <v>285009.7</v>
      </c>
      <c r="D4" s="39">
        <v>357452</v>
      </c>
      <c r="E4" s="39">
        <v>243564</v>
      </c>
    </row>
    <row r="5" spans="1:5" x14ac:dyDescent="0.25">
      <c r="A5" s="1" t="s">
        <v>44</v>
      </c>
      <c r="B5" s="37">
        <v>-80203</v>
      </c>
      <c r="C5" s="39">
        <v>-128884.7</v>
      </c>
      <c r="D5" s="39">
        <v>-78901</v>
      </c>
      <c r="E5" s="39">
        <v>19289</v>
      </c>
    </row>
    <row r="6" spans="1:5" x14ac:dyDescent="0.25">
      <c r="A6" s="1" t="s">
        <v>57</v>
      </c>
      <c r="B6" s="37"/>
      <c r="C6" s="39"/>
      <c r="D6" s="39"/>
      <c r="E6" s="70">
        <v>120692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Martin</dc:creator>
  <cp:lastModifiedBy>Graeme Martin</cp:lastModifiedBy>
  <cp:lastPrinted>2022-07-14T02:04:04Z</cp:lastPrinted>
  <dcterms:created xsi:type="dcterms:W3CDTF">2020-04-09T00:13:05Z</dcterms:created>
  <dcterms:modified xsi:type="dcterms:W3CDTF">2022-07-20T04:33:24Z</dcterms:modified>
</cp:coreProperties>
</file>